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" windowWidth="18730" windowHeight="11020"/>
  </bookViews>
  <sheets>
    <sheet name="AnB калькулятор" sheetId="1" r:id="rId1"/>
  </sheets>
  <definedNames>
    <definedName name="Din">'AnB калькулятор'!$E$2</definedName>
    <definedName name="Fix">'AnB калькулятор'!$E$2</definedName>
  </definedNames>
  <calcPr calcId="124519" refMode="R1C1"/>
  <customWorkbookViews>
    <customWorkbookView name="Philippe Stas - Affichage personnalisé" guid="{01C3F277-ACDF-4A22-8E50-F8506EBEA92F}" mergeInterval="0" personalView="1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G7" i="1"/>
  <c r="E24"/>
  <c r="G24" s="1"/>
  <c r="G40"/>
  <c r="G46"/>
  <c r="G48"/>
  <c r="F38"/>
  <c r="G38" s="1"/>
  <c r="G9"/>
  <c r="F42" l="1"/>
  <c r="G42" s="1"/>
  <c r="F44"/>
  <c r="G44" s="1"/>
  <c r="E20"/>
  <c r="G20" s="1"/>
  <c r="E16"/>
  <c r="G16" s="1"/>
  <c r="E32"/>
  <c r="G32" s="1"/>
  <c r="E28"/>
  <c r="G28" s="1"/>
  <c r="E12"/>
  <c r="G12" s="1"/>
  <c r="E7"/>
  <c r="E36"/>
  <c r="G36" s="1"/>
  <c r="I10"/>
  <c r="L10" s="1"/>
  <c r="I5"/>
  <c r="L5" s="1"/>
  <c r="F10"/>
  <c r="F5"/>
  <c r="G14" l="1"/>
  <c r="L50"/>
  <c r="E50" s="1"/>
  <c r="F50" l="1"/>
  <c r="G50" s="1"/>
  <c r="J30" s="1"/>
</calcChain>
</file>

<file path=xl/comments1.xml><?xml version="1.0" encoding="utf-8"?>
<comments xmlns="http://schemas.openxmlformats.org/spreadsheetml/2006/main">
  <authors>
    <author>Andrey</author>
  </authors>
  <commentList>
    <comment ref="B10" authorId="0">
      <text>
        <r>
          <rPr>
            <b/>
            <sz val="8"/>
            <color indexed="81"/>
            <rFont val="Tahoma"/>
            <charset val="204"/>
          </rPr>
          <t>Указывается количество уникальных кнопок, т.е. несколько кнопок, подключенных параллельно к одному драйверу - это одна кнопка</t>
        </r>
      </text>
    </comment>
  </commentList>
</comments>
</file>

<file path=xl/sharedStrings.xml><?xml version="1.0" encoding="utf-8"?>
<sst xmlns="http://schemas.openxmlformats.org/spreadsheetml/2006/main" count="77" uniqueCount="53">
  <si>
    <t>1.</t>
  </si>
  <si>
    <t>2.</t>
  </si>
  <si>
    <t>3.</t>
  </si>
  <si>
    <t>4.</t>
  </si>
  <si>
    <t>5.</t>
  </si>
  <si>
    <t>a.</t>
  </si>
  <si>
    <t>ID-QUATTRO</t>
  </si>
  <si>
    <t>ID-SWITCH-UP</t>
  </si>
  <si>
    <t>Количество диммируемых выходов:</t>
  </si>
  <si>
    <t>Количество светодиодов индикации:</t>
  </si>
  <si>
    <t>б.</t>
  </si>
  <si>
    <t>Управление освещением и электрикой:</t>
  </si>
  <si>
    <t>Количество кнопок-переключателей (выключателей):</t>
  </si>
  <si>
    <t>6.</t>
  </si>
  <si>
    <t>7.</t>
  </si>
  <si>
    <t>или</t>
  </si>
  <si>
    <t>Управление рольставнями/шторами в системе MiniDo:</t>
  </si>
  <si>
    <t>8.</t>
  </si>
  <si>
    <t>9.</t>
  </si>
  <si>
    <t>10.</t>
  </si>
  <si>
    <t>11.</t>
  </si>
  <si>
    <t>12.</t>
  </si>
  <si>
    <t>Количество выходов на 2-х канальных модулях:</t>
  </si>
  <si>
    <t>13.</t>
  </si>
  <si>
    <t>14.</t>
  </si>
  <si>
    <r>
      <t>Тип и количество БП</t>
    </r>
    <r>
      <rPr>
        <sz val="11"/>
        <color theme="1"/>
        <rFont val="Calibri"/>
        <family val="2"/>
        <scheme val="minor"/>
      </rPr>
      <t>:</t>
    </r>
  </si>
  <si>
    <t>Нет</t>
  </si>
  <si>
    <t>&gt;&gt;&gt;&gt;&gt;&gt;&gt;&gt;&gt;</t>
  </si>
  <si>
    <t>Текущий курс Евро:</t>
  </si>
  <si>
    <t>15.</t>
  </si>
  <si>
    <t>Общая стоимость оборудования:</t>
  </si>
  <si>
    <t>= Фиксированный курс Евро</t>
  </si>
  <si>
    <t>Пожалуйста, введите текущий курс евро и данные в серые ячейки!!!</t>
  </si>
  <si>
    <r>
      <t>Количество модулей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7030A0"/>
        <rFont val="Calibri"/>
        <family val="2"/>
        <charset val="204"/>
      </rPr>
      <t>EXISTORE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</si>
  <si>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EXICENT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</si>
  <si>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EXO-STORE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</si>
  <si>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EXO8-220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</si>
  <si>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EXO8-220Bi</t>
    </r>
    <r>
      <rPr>
        <sz val="11"/>
        <color rgb="FF7030A0"/>
        <rFont val="Calibri"/>
        <family val="2"/>
        <charset val="204"/>
        <scheme val="minor"/>
      </rPr>
      <t>:</t>
    </r>
  </si>
  <si>
    <r>
      <t>Количество модулей</t>
    </r>
    <r>
      <rPr>
        <sz val="11"/>
        <color rgb="FF7030A0"/>
        <rFont val="Calibri"/>
        <family val="2"/>
        <charset val="204"/>
        <scheme val="minor"/>
      </rPr>
      <t xml:space="preserve"> </t>
    </r>
    <r>
      <rPr>
        <b/>
        <sz val="11"/>
        <color rgb="FF7030A0"/>
        <rFont val="Calibri"/>
        <family val="2"/>
        <charset val="204"/>
      </rPr>
      <t>EXO2-DOMO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</si>
  <si>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EXO-DIM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</si>
  <si>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Hexaled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</si>
  <si>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Наличие модуля </t>
    </r>
    <r>
      <rPr>
        <b/>
        <sz val="11"/>
        <color rgb="FF7030A0"/>
        <rFont val="Calibri"/>
        <family val="2"/>
        <charset val="204"/>
      </rPr>
      <t>IPCOM-USBadapt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</si>
  <si>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панелей </t>
    </r>
    <r>
      <rPr>
        <b/>
        <sz val="11"/>
        <color rgb="FF7030A0"/>
        <rFont val="Calibri"/>
        <family val="2"/>
        <charset val="204"/>
      </rPr>
      <t>MAD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</si>
  <si>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Наличие контроллера </t>
    </r>
    <r>
      <rPr>
        <b/>
        <sz val="11"/>
        <color rgb="FF7030A0"/>
        <rFont val="Calibri"/>
        <family val="2"/>
        <charset val="204"/>
      </rPr>
      <t>MaxiDo-RD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</si>
  <si>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Наличие контроллера </t>
    </r>
    <r>
      <rPr>
        <b/>
        <sz val="11"/>
        <color rgb="FF7030A0"/>
        <rFont val="Calibri"/>
        <family val="2"/>
        <charset val="204"/>
      </rPr>
      <t>D2000i-RD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</si>
  <si>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EXIBUS</t>
    </r>
    <r>
      <rPr>
        <sz val="11"/>
        <color rgb="FF7030A0"/>
        <rFont val="Calibri"/>
        <family val="2"/>
        <charset val="204"/>
        <scheme val="minor"/>
      </rPr>
      <t>:</t>
    </r>
  </si>
  <si>
    <r>
      <t xml:space="preserve">Количество модулей </t>
    </r>
    <r>
      <rPr>
        <b/>
        <sz val="11"/>
        <color rgb="FF7030A0"/>
        <rFont val="Calibri"/>
        <family val="2"/>
        <charset val="204"/>
      </rPr>
      <t>EXO-Audio</t>
    </r>
    <r>
      <rPr>
        <sz val="11"/>
        <color rgb="FF7030A0"/>
        <rFont val="Calibri"/>
        <family val="2"/>
        <charset val="204"/>
        <scheme val="minor"/>
      </rPr>
      <t>:</t>
    </r>
  </si>
  <si>
    <t>шт.</t>
  </si>
  <si>
    <t>Количество независимых каналов рольставен (штор):</t>
  </si>
  <si>
    <r>
      <rPr>
        <b/>
        <sz val="11"/>
        <color indexed="10"/>
        <rFont val="Calibri"/>
        <family val="2"/>
        <charset val="204"/>
      </rPr>
      <t>P</t>
    </r>
    <r>
      <rPr>
        <sz val="11"/>
        <color indexed="10"/>
        <rFont val="Calibri"/>
        <family val="2"/>
      </rPr>
      <t xml:space="preserve"> потребл. системы, Вт:</t>
    </r>
  </si>
  <si>
    <t>Количество кнопок-переключателей рольставен:</t>
  </si>
  <si>
    <r>
      <t xml:space="preserve">Количество выходов с </t>
    </r>
    <r>
      <rPr>
        <b/>
        <sz val="11"/>
        <color theme="1"/>
        <rFont val="Calibri"/>
        <family val="2"/>
        <charset val="204"/>
        <scheme val="minor"/>
      </rPr>
      <t>однополюсной</t>
    </r>
    <r>
      <rPr>
        <sz val="11"/>
        <color theme="1"/>
        <rFont val="Calibri"/>
        <family val="2"/>
        <scheme val="minor"/>
      </rPr>
      <t xml:space="preserve"> коммутацией:</t>
    </r>
  </si>
  <si>
    <r>
      <t xml:space="preserve">Количество выходов с </t>
    </r>
    <r>
      <rPr>
        <b/>
        <sz val="11"/>
        <color theme="1"/>
        <rFont val="Calibri"/>
        <family val="2"/>
        <charset val="204"/>
        <scheme val="minor"/>
      </rPr>
      <t>двухполюсной</t>
    </r>
    <r>
      <rPr>
        <sz val="11"/>
        <color theme="1"/>
        <rFont val="Calibri"/>
        <family val="2"/>
        <scheme val="minor"/>
      </rPr>
      <t xml:space="preserve"> коммутацией: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</si>
</sst>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</font>
    <font>
      <b/>
      <sz val="8"/>
      <color indexed="81"/>
      <name val="Tahoma"/>
      <charset val="204"/>
    </font>
    <font>
      <sz val="8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charset val="204"/>
    </font>
    <font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1" fontId="3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1" fontId="3" fillId="0" borderId="8" xfId="0" applyNumberFormat="1" applyFont="1" applyBorder="1"/>
    <xf numFmtId="0" fontId="0" fillId="0" borderId="9" xfId="0" applyBorder="1"/>
    <xf numFmtId="0" fontId="3" fillId="0" borderId="1" xfId="0" applyFont="1" applyFill="1" applyBorder="1"/>
    <xf numFmtId="1" fontId="3" fillId="0" borderId="0" xfId="0" applyNumberFormat="1" applyFont="1" applyBorder="1"/>
    <xf numFmtId="0" fontId="2" fillId="3" borderId="3" xfId="0" applyFont="1" applyFill="1" applyBorder="1"/>
    <xf numFmtId="0" fontId="0" fillId="3" borderId="3" xfId="0" applyFill="1" applyBorder="1"/>
    <xf numFmtId="0" fontId="0" fillId="3" borderId="11" xfId="0" applyFill="1" applyBorder="1"/>
    <xf numFmtId="0" fontId="2" fillId="3" borderId="10" xfId="0" applyFont="1" applyFill="1" applyBorder="1"/>
    <xf numFmtId="0" fontId="0" fillId="3" borderId="10" xfId="0" applyFill="1" applyBorder="1"/>
    <xf numFmtId="0" fontId="2" fillId="3" borderId="12" xfId="0" applyFont="1" applyFill="1" applyBorder="1"/>
    <xf numFmtId="164" fontId="5" fillId="0" borderId="0" xfId="0" applyNumberFormat="1" applyFont="1" applyAlignment="1">
      <alignment horizontal="left"/>
    </xf>
    <xf numFmtId="0" fontId="11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5" fontId="0" fillId="5" borderId="0" xfId="0" applyNumberFormat="1" applyFill="1" applyAlignment="1">
      <alignment horizontal="left" indent="1"/>
    </xf>
    <xf numFmtId="0" fontId="0" fillId="0" borderId="0" xfId="0" applyBorder="1" applyAlignment="1">
      <alignment wrapText="1"/>
    </xf>
    <xf numFmtId="0" fontId="0" fillId="7" borderId="1" xfId="0" applyFill="1" applyBorder="1" applyProtection="1">
      <protection locked="0"/>
    </xf>
    <xf numFmtId="0" fontId="18" fillId="7" borderId="1" xfId="0" applyNumberFormat="1" applyFont="1" applyFill="1" applyBorder="1" applyProtection="1">
      <protection locked="0"/>
    </xf>
    <xf numFmtId="0" fontId="18" fillId="7" borderId="1" xfId="0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1" fontId="3" fillId="0" borderId="0" xfId="0" applyNumberFormat="1" applyFont="1" applyBorder="1" applyAlignment="1">
      <alignment horizontal="right"/>
    </xf>
    <xf numFmtId="0" fontId="1" fillId="6" borderId="0" xfId="0" applyFont="1" applyFill="1"/>
    <xf numFmtId="0" fontId="18" fillId="7" borderId="1" xfId="0" applyFont="1" applyFill="1" applyBorder="1" applyAlignment="1" applyProtection="1">
      <alignment horizontal="center"/>
      <protection locked="0"/>
    </xf>
    <xf numFmtId="166" fontId="14" fillId="9" borderId="0" xfId="0" applyNumberFormat="1" applyFont="1" applyFill="1" applyAlignment="1">
      <alignment horizontal="center"/>
    </xf>
    <xf numFmtId="0" fontId="0" fillId="9" borderId="6" xfId="0" applyFill="1" applyBorder="1"/>
    <xf numFmtId="0" fontId="0" fillId="9" borderId="9" xfId="0" applyFill="1" applyBorder="1"/>
    <xf numFmtId="0" fontId="0" fillId="6" borderId="6" xfId="0" applyFill="1" applyBorder="1"/>
    <xf numFmtId="0" fontId="0" fillId="6" borderId="9" xfId="0" applyFill="1" applyBorder="1"/>
    <xf numFmtId="165" fontId="0" fillId="5" borderId="0" xfId="0" applyNumberFormat="1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0" fillId="2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 inden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wrapText="1"/>
    </xf>
    <xf numFmtId="165" fontId="13" fillId="4" borderId="6" xfId="0" applyNumberFormat="1" applyFont="1" applyFill="1" applyBorder="1" applyAlignment="1">
      <alignment horizontal="center"/>
    </xf>
    <xf numFmtId="165" fontId="13" fillId="4" borderId="7" xfId="0" applyNumberFormat="1" applyFont="1" applyFill="1" applyBorder="1" applyAlignment="1">
      <alignment horizontal="center"/>
    </xf>
    <xf numFmtId="165" fontId="13" fillId="4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3" fillId="7" borderId="0" xfId="0" applyFont="1" applyFill="1" applyAlignment="1"/>
    <xf numFmtId="0" fontId="1" fillId="9" borderId="0" xfId="0" quotePrefix="1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6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4</xdr:row>
      <xdr:rowOff>0</xdr:rowOff>
    </xdr:from>
    <xdr:to>
      <xdr:col>5</xdr:col>
      <xdr:colOff>640080</xdr:colOff>
      <xdr:row>5</xdr:row>
      <xdr:rowOff>7620</xdr:rowOff>
    </xdr:to>
    <xdr:sp macro="" textlink="">
      <xdr:nvSpPr>
        <xdr:cNvPr id="1028" name="Flèche vers le bas 15"/>
        <xdr:cNvSpPr>
          <a:spLocks noChangeArrowheads="1"/>
        </xdr:cNvSpPr>
      </xdr:nvSpPr>
      <xdr:spPr bwMode="auto">
        <a:xfrm rot="-5400000">
          <a:off x="4423410" y="354330"/>
          <a:ext cx="198120" cy="617220"/>
        </a:xfrm>
        <a:prstGeom prst="downArrow">
          <a:avLst>
            <a:gd name="adj1" fmla="val 50000"/>
            <a:gd name="adj2" fmla="val 48577"/>
          </a:avLst>
        </a:prstGeom>
        <a:solidFill>
          <a:srgbClr val="95B3D7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ru-RU"/>
        </a:p>
      </xdr:txBody>
    </xdr:sp>
    <xdr:clientData/>
  </xdr:twoCellAnchor>
  <xdr:twoCellAnchor>
    <xdr:from>
      <xdr:col>5</xdr:col>
      <xdr:colOff>22860</xdr:colOff>
      <xdr:row>9</xdr:row>
      <xdr:rowOff>3371</xdr:rowOff>
    </xdr:from>
    <xdr:to>
      <xdr:col>5</xdr:col>
      <xdr:colOff>640080</xdr:colOff>
      <xdr:row>10</xdr:row>
      <xdr:rowOff>11723</xdr:rowOff>
    </xdr:to>
    <xdr:sp macro="" textlink="">
      <xdr:nvSpPr>
        <xdr:cNvPr id="17" name="Flèche vers le bas 16"/>
        <xdr:cNvSpPr/>
      </xdr:nvSpPr>
      <xdr:spPr>
        <a:xfrm rot="16200000">
          <a:off x="4640214" y="1169597"/>
          <a:ext cx="198852" cy="62484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fr-B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404444</xdr:colOff>
      <xdr:row>18</xdr:row>
      <xdr:rowOff>5861</xdr:rowOff>
    </xdr:from>
    <xdr:to>
      <xdr:col>4</xdr:col>
      <xdr:colOff>635312</xdr:colOff>
      <xdr:row>19</xdr:row>
      <xdr:rowOff>152399</xdr:rowOff>
    </xdr:to>
    <xdr:sp macro="" textlink="">
      <xdr:nvSpPr>
        <xdr:cNvPr id="26" name="Flèche vers le bas 1"/>
        <xdr:cNvSpPr/>
      </xdr:nvSpPr>
      <xdr:spPr>
        <a:xfrm rot="5400000">
          <a:off x="3938072" y="3254033"/>
          <a:ext cx="275492" cy="238564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4</xdr:col>
      <xdr:colOff>404432</xdr:colOff>
      <xdr:row>14</xdr:row>
      <xdr:rowOff>19287</xdr:rowOff>
    </xdr:from>
    <xdr:to>
      <xdr:col>4</xdr:col>
      <xdr:colOff>635300</xdr:colOff>
      <xdr:row>15</xdr:row>
      <xdr:rowOff>158156</xdr:rowOff>
    </xdr:to>
    <xdr:sp macro="" textlink="">
      <xdr:nvSpPr>
        <xdr:cNvPr id="27" name="Flèche vers le bas 1"/>
        <xdr:cNvSpPr/>
      </xdr:nvSpPr>
      <xdr:spPr>
        <a:xfrm rot="5400000">
          <a:off x="3938060" y="2697131"/>
          <a:ext cx="275492" cy="238564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4</xdr:col>
      <xdr:colOff>404446</xdr:colOff>
      <xdr:row>26</xdr:row>
      <xdr:rowOff>5906</xdr:rowOff>
    </xdr:from>
    <xdr:to>
      <xdr:col>4</xdr:col>
      <xdr:colOff>635314</xdr:colOff>
      <xdr:row>27</xdr:row>
      <xdr:rowOff>152444</xdr:rowOff>
    </xdr:to>
    <xdr:sp macro="" textlink="">
      <xdr:nvSpPr>
        <xdr:cNvPr id="30" name="Flèche vers le bas 1"/>
        <xdr:cNvSpPr/>
      </xdr:nvSpPr>
      <xdr:spPr>
        <a:xfrm rot="5400000">
          <a:off x="3961520" y="3816785"/>
          <a:ext cx="275492" cy="238564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4</xdr:col>
      <xdr:colOff>404446</xdr:colOff>
      <xdr:row>30</xdr:row>
      <xdr:rowOff>11756</xdr:rowOff>
    </xdr:from>
    <xdr:to>
      <xdr:col>4</xdr:col>
      <xdr:colOff>635314</xdr:colOff>
      <xdr:row>31</xdr:row>
      <xdr:rowOff>158294</xdr:rowOff>
    </xdr:to>
    <xdr:sp macro="" textlink="">
      <xdr:nvSpPr>
        <xdr:cNvPr id="31" name="Flèche vers le bas 1"/>
        <xdr:cNvSpPr/>
      </xdr:nvSpPr>
      <xdr:spPr>
        <a:xfrm rot="5400000">
          <a:off x="3961520" y="4385343"/>
          <a:ext cx="275492" cy="238564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4</xdr:col>
      <xdr:colOff>404447</xdr:colOff>
      <xdr:row>34</xdr:row>
      <xdr:rowOff>19378</xdr:rowOff>
    </xdr:from>
    <xdr:to>
      <xdr:col>4</xdr:col>
      <xdr:colOff>635315</xdr:colOff>
      <xdr:row>35</xdr:row>
      <xdr:rowOff>158247</xdr:rowOff>
    </xdr:to>
    <xdr:sp macro="" textlink="">
      <xdr:nvSpPr>
        <xdr:cNvPr id="32" name="Flèche vers le bas 1"/>
        <xdr:cNvSpPr/>
      </xdr:nvSpPr>
      <xdr:spPr>
        <a:xfrm rot="5400000">
          <a:off x="3961521" y="4948053"/>
          <a:ext cx="275492" cy="238564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4</xdr:col>
      <xdr:colOff>404432</xdr:colOff>
      <xdr:row>5</xdr:row>
      <xdr:rowOff>11667</xdr:rowOff>
    </xdr:from>
    <xdr:to>
      <xdr:col>4</xdr:col>
      <xdr:colOff>635300</xdr:colOff>
      <xdr:row>6</xdr:row>
      <xdr:rowOff>158205</xdr:rowOff>
    </xdr:to>
    <xdr:sp macro="" textlink="">
      <xdr:nvSpPr>
        <xdr:cNvPr id="2" name="Flèche vers le bas 1"/>
        <xdr:cNvSpPr/>
      </xdr:nvSpPr>
      <xdr:spPr>
        <a:xfrm rot="5400000">
          <a:off x="3938060" y="2697131"/>
          <a:ext cx="275492" cy="238564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4</xdr:col>
      <xdr:colOff>404432</xdr:colOff>
      <xdr:row>10</xdr:row>
      <xdr:rowOff>11667</xdr:rowOff>
    </xdr:from>
    <xdr:to>
      <xdr:col>4</xdr:col>
      <xdr:colOff>635300</xdr:colOff>
      <xdr:row>11</xdr:row>
      <xdr:rowOff>158205</xdr:rowOff>
    </xdr:to>
    <xdr:sp macro="" textlink="">
      <xdr:nvSpPr>
        <xdr:cNvPr id="4" name="Flèche vers le bas 1"/>
        <xdr:cNvSpPr/>
      </xdr:nvSpPr>
      <xdr:spPr>
        <a:xfrm rot="5400000">
          <a:off x="3938060" y="2697131"/>
          <a:ext cx="275492" cy="238564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4</xdr:col>
      <xdr:colOff>404444</xdr:colOff>
      <xdr:row>22</xdr:row>
      <xdr:rowOff>5861</xdr:rowOff>
    </xdr:from>
    <xdr:to>
      <xdr:col>4</xdr:col>
      <xdr:colOff>635312</xdr:colOff>
      <xdr:row>23</xdr:row>
      <xdr:rowOff>152399</xdr:rowOff>
    </xdr:to>
    <xdr:sp macro="" textlink="">
      <xdr:nvSpPr>
        <xdr:cNvPr id="14" name="Flèche vers le bas 1"/>
        <xdr:cNvSpPr/>
      </xdr:nvSpPr>
      <xdr:spPr>
        <a:xfrm rot="5400000">
          <a:off x="3947999" y="2520206"/>
          <a:ext cx="276078" cy="230868"/>
        </a:xfrm>
        <a:prstGeom prst="bentUp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topLeftCell="A18" workbookViewId="0">
      <selection activeCell="L22" sqref="L22"/>
    </sheetView>
  </sheetViews>
  <sheetFormatPr defaultColWidth="11.453125" defaultRowHeight="14.5"/>
  <cols>
    <col min="1" max="1" width="4.36328125" customWidth="1"/>
    <col min="3" max="3" width="17" customWidth="1"/>
    <col min="4" max="4" width="16.90625" customWidth="1"/>
    <col min="6" max="6" width="11.81640625" customWidth="1"/>
    <col min="7" max="7" width="13" customWidth="1"/>
    <col min="8" max="8" width="4.1796875" bestFit="1" customWidth="1"/>
    <col min="9" max="9" width="4.453125" bestFit="1" customWidth="1"/>
    <col min="10" max="10" width="3.36328125" customWidth="1"/>
    <col min="11" max="11" width="13.36328125" bestFit="1" customWidth="1"/>
    <col min="12" max="12" width="11.81640625" bestFit="1" customWidth="1"/>
  </cols>
  <sheetData>
    <row r="1" spans="1:12" ht="3" customHeight="1">
      <c r="E1" s="1"/>
    </row>
    <row r="2" spans="1:12">
      <c r="A2" s="39">
        <v>72</v>
      </c>
      <c r="B2" s="64" t="s">
        <v>31</v>
      </c>
      <c r="C2" s="65"/>
      <c r="D2" s="37" t="s">
        <v>28</v>
      </c>
      <c r="E2" s="69">
        <v>80</v>
      </c>
      <c r="F2" s="62" t="s">
        <v>32</v>
      </c>
      <c r="G2" s="63"/>
      <c r="H2" s="63"/>
      <c r="I2" s="63"/>
      <c r="J2" s="63"/>
      <c r="K2" s="63"/>
      <c r="L2" s="63"/>
    </row>
    <row r="3" spans="1:12" ht="4.25" customHeight="1" thickBot="1">
      <c r="D3" s="1"/>
      <c r="E3" s="1"/>
    </row>
    <row r="4" spans="1:12" ht="15" thickBot="1">
      <c r="A4" s="14" t="s">
        <v>5</v>
      </c>
      <c r="B4" s="20" t="s">
        <v>16</v>
      </c>
      <c r="C4" s="21"/>
      <c r="D4" s="21"/>
      <c r="E4" s="22"/>
    </row>
    <row r="5" spans="1:12" ht="15" thickBot="1">
      <c r="A5" s="7" t="s">
        <v>0</v>
      </c>
      <c r="B5" s="8" t="s">
        <v>50</v>
      </c>
      <c r="C5" s="8"/>
      <c r="D5" s="8"/>
      <c r="E5" s="30">
        <v>0</v>
      </c>
      <c r="F5" s="16">
        <f>ROUNDUP(E5/4,0)</f>
        <v>0</v>
      </c>
      <c r="G5" s="34" t="s">
        <v>6</v>
      </c>
      <c r="H5" s="4" t="s">
        <v>15</v>
      </c>
      <c r="I5" s="36">
        <f>ROUNDUP(E5/2,0)</f>
        <v>0</v>
      </c>
      <c r="J5" s="35" t="s">
        <v>47</v>
      </c>
      <c r="K5" s="33" t="s">
        <v>7</v>
      </c>
      <c r="L5" s="28">
        <f>18*A2*I5</f>
        <v>0</v>
      </c>
    </row>
    <row r="6" spans="1:12" ht="10.4" customHeight="1">
      <c r="A6" s="9"/>
      <c r="B6" s="10"/>
      <c r="C6" s="10"/>
      <c r="D6" s="10"/>
      <c r="E6" s="11"/>
      <c r="F6" s="3"/>
    </row>
    <row r="7" spans="1:12" ht="15" thickBot="1">
      <c r="A7" s="42"/>
      <c r="B7" s="12" t="s">
        <v>27</v>
      </c>
      <c r="C7" s="49" t="s">
        <v>33</v>
      </c>
      <c r="D7" s="49"/>
      <c r="E7" s="13">
        <f>ROUNDUP((E5/32),0)</f>
        <v>0</v>
      </c>
      <c r="F7" s="35" t="s">
        <v>47</v>
      </c>
      <c r="G7" s="44">
        <f>196.35*Din*E7</f>
        <v>0</v>
      </c>
      <c r="H7" s="44"/>
      <c r="I7" s="10"/>
      <c r="J7" s="10"/>
      <c r="K7" s="10"/>
      <c r="L7" s="10"/>
    </row>
    <row r="8" spans="1:12" ht="10.25" customHeight="1" thickBot="1">
      <c r="E8" s="2"/>
      <c r="H8" s="29"/>
      <c r="I8" s="29"/>
      <c r="J8" s="29"/>
      <c r="K8" s="29"/>
      <c r="L8" s="29"/>
    </row>
    <row r="9" spans="1:12" ht="15" customHeight="1" thickBot="1">
      <c r="A9" s="7" t="s">
        <v>10</v>
      </c>
      <c r="B9" s="17" t="s">
        <v>11</v>
      </c>
      <c r="C9" s="18"/>
      <c r="D9" s="18"/>
      <c r="E9" s="19"/>
      <c r="G9" s="51" t="str">
        <f>IF(E10&lt;=256,"В системе может быть не более 256 уникальных кнопок","Вы превысили допустимое количество кнопок!")</f>
        <v>В системе может быть не более 256 уникальных кнопок</v>
      </c>
      <c r="H9" s="52"/>
      <c r="I9" s="52"/>
      <c r="J9" s="52"/>
      <c r="K9" s="52"/>
      <c r="L9" s="52"/>
    </row>
    <row r="10" spans="1:12" ht="15" thickBot="1">
      <c r="A10" s="7" t="s">
        <v>1</v>
      </c>
      <c r="B10" s="8" t="s">
        <v>12</v>
      </c>
      <c r="C10" s="8"/>
      <c r="D10" s="8"/>
      <c r="E10" s="30">
        <v>16</v>
      </c>
      <c r="F10" s="16">
        <f>ROUNDUP(E10/4,0)</f>
        <v>4</v>
      </c>
      <c r="G10" s="34" t="s">
        <v>6</v>
      </c>
      <c r="H10" s="4" t="s">
        <v>15</v>
      </c>
      <c r="I10" s="36">
        <f>ROUNDUP(E10/2,0)</f>
        <v>8</v>
      </c>
      <c r="J10" s="35" t="s">
        <v>47</v>
      </c>
      <c r="K10" s="33" t="s">
        <v>7</v>
      </c>
      <c r="L10" s="28">
        <f>18*A2*I10</f>
        <v>10368</v>
      </c>
    </row>
    <row r="11" spans="1:12" ht="10.4" customHeight="1">
      <c r="A11" s="9"/>
      <c r="B11" s="10"/>
      <c r="C11" s="10"/>
      <c r="D11" s="10"/>
      <c r="E11" s="11"/>
    </row>
    <row r="12" spans="1:12" ht="15" thickBot="1">
      <c r="A12" s="40"/>
      <c r="B12" s="12" t="s">
        <v>27</v>
      </c>
      <c r="C12" s="49" t="s">
        <v>34</v>
      </c>
      <c r="D12" s="49"/>
      <c r="E12" s="13">
        <f>ROUNDUP((E10/32),0)</f>
        <v>1</v>
      </c>
      <c r="F12" s="35" t="s">
        <v>47</v>
      </c>
      <c r="G12" s="44">
        <f>196.35*A2*E12</f>
        <v>14137.199999999999</v>
      </c>
      <c r="H12" s="50"/>
    </row>
    <row r="13" spans="1:12" ht="3.25" customHeight="1" thickBot="1"/>
    <row r="14" spans="1:12" ht="15" thickBot="1">
      <c r="A14" s="7" t="s">
        <v>2</v>
      </c>
      <c r="B14" s="8" t="s">
        <v>48</v>
      </c>
      <c r="C14" s="8"/>
      <c r="D14" s="8"/>
      <c r="E14" s="30">
        <v>0</v>
      </c>
      <c r="G14" s="51" t="str">
        <f>IF(16&gt;=G16+E20+E24+E16+E28+(E32/2),"В системе может быть не более 128 выходов","Вы превысили допустимое количество модулей!")</f>
        <v>В системе может быть не более 128 выходов</v>
      </c>
      <c r="H14" s="52"/>
      <c r="I14" s="52"/>
      <c r="J14" s="52"/>
      <c r="K14" s="52"/>
      <c r="L14" s="52"/>
    </row>
    <row r="15" spans="1:12" ht="10.25" customHeight="1">
      <c r="A15" s="9"/>
      <c r="B15" s="10"/>
      <c r="C15" s="10"/>
      <c r="D15" s="10"/>
      <c r="E15" s="11"/>
    </row>
    <row r="16" spans="1:12" ht="15" thickBot="1">
      <c r="A16" s="42"/>
      <c r="B16" s="12" t="s">
        <v>27</v>
      </c>
      <c r="C16" s="49" t="s">
        <v>35</v>
      </c>
      <c r="D16" s="49"/>
      <c r="E16" s="13">
        <f>ROUNDUP((E14/4),0)</f>
        <v>0</v>
      </c>
      <c r="F16" s="35" t="s">
        <v>47</v>
      </c>
      <c r="G16" s="44">
        <f>231*Din*E16</f>
        <v>0</v>
      </c>
      <c r="H16" s="50"/>
    </row>
    <row r="17" spans="1:12" ht="3.25" customHeight="1" thickBot="1">
      <c r="E17" s="2"/>
    </row>
    <row r="18" spans="1:12" ht="15" thickBot="1">
      <c r="A18" s="7" t="s">
        <v>3</v>
      </c>
      <c r="B18" s="8" t="s">
        <v>51</v>
      </c>
      <c r="C18" s="8"/>
      <c r="D18" s="8"/>
      <c r="E18" s="30">
        <v>16</v>
      </c>
    </row>
    <row r="19" spans="1:12" ht="10.25" customHeight="1">
      <c r="A19" s="9"/>
      <c r="B19" s="10"/>
      <c r="C19" s="10"/>
      <c r="D19" s="10"/>
      <c r="E19" s="11"/>
    </row>
    <row r="20" spans="1:12" ht="15" thickBot="1">
      <c r="A20" s="40"/>
      <c r="B20" s="12" t="s">
        <v>27</v>
      </c>
      <c r="C20" s="49" t="s">
        <v>36</v>
      </c>
      <c r="D20" s="49"/>
      <c r="E20" s="13">
        <f>ROUNDUP((E18/8),0)</f>
        <v>2</v>
      </c>
      <c r="F20" s="35" t="s">
        <v>47</v>
      </c>
      <c r="G20" s="44">
        <f>231*A2*E20</f>
        <v>33264</v>
      </c>
      <c r="H20" s="50"/>
    </row>
    <row r="21" spans="1:12" ht="3.25" customHeight="1" thickBot="1"/>
    <row r="22" spans="1:12" ht="15" customHeight="1" thickBot="1">
      <c r="A22" s="7" t="s">
        <v>4</v>
      </c>
      <c r="B22" s="8" t="s">
        <v>52</v>
      </c>
      <c r="C22" s="8"/>
      <c r="D22" s="8"/>
      <c r="E22" s="30">
        <v>0</v>
      </c>
    </row>
    <row r="23" spans="1:12" ht="10.25" customHeight="1">
      <c r="A23" s="9"/>
      <c r="B23" s="10"/>
      <c r="C23" s="10"/>
      <c r="D23" s="10"/>
      <c r="E23" s="11"/>
    </row>
    <row r="24" spans="1:12" ht="15" customHeight="1" thickBot="1">
      <c r="A24" s="40"/>
      <c r="B24" s="12" t="s">
        <v>27</v>
      </c>
      <c r="C24" s="49" t="s">
        <v>37</v>
      </c>
      <c r="D24" s="49"/>
      <c r="E24" s="13">
        <f>ROUNDUP((E22/8),0)</f>
        <v>0</v>
      </c>
      <c r="F24" s="35" t="s">
        <v>47</v>
      </c>
      <c r="G24" s="44">
        <f>231*A2*E24</f>
        <v>0</v>
      </c>
      <c r="H24" s="50"/>
    </row>
    <row r="25" spans="1:12" ht="3.25" customHeight="1" thickBot="1"/>
    <row r="26" spans="1:12" ht="15" thickBot="1">
      <c r="A26" s="7" t="s">
        <v>13</v>
      </c>
      <c r="B26" s="8" t="s">
        <v>22</v>
      </c>
      <c r="C26" s="8"/>
      <c r="D26" s="8"/>
      <c r="E26" s="30">
        <v>0</v>
      </c>
      <c r="G26" s="25"/>
      <c r="H26" s="25"/>
      <c r="I26" s="25"/>
      <c r="J26" s="25"/>
      <c r="K26" s="26"/>
      <c r="L26" s="27"/>
    </row>
    <row r="27" spans="1:12" ht="10.25" customHeight="1" thickBot="1">
      <c r="A27" s="9"/>
      <c r="B27" s="10"/>
      <c r="C27" s="10"/>
      <c r="D27" s="10"/>
      <c r="E27" s="11"/>
      <c r="G27" s="25"/>
      <c r="H27" s="25"/>
      <c r="I27" s="25"/>
      <c r="J27" s="25"/>
      <c r="K27" s="26"/>
      <c r="L27" s="27"/>
    </row>
    <row r="28" spans="1:12" ht="15" thickBot="1">
      <c r="A28" s="42"/>
      <c r="B28" s="12" t="s">
        <v>27</v>
      </c>
      <c r="C28" s="49" t="s">
        <v>38</v>
      </c>
      <c r="D28" s="49"/>
      <c r="E28" s="13">
        <f>ROUNDUP((E26/2),0)</f>
        <v>0</v>
      </c>
      <c r="F28" s="35" t="s">
        <v>47</v>
      </c>
      <c r="G28" s="44">
        <f>101.85*Din*E28</f>
        <v>0</v>
      </c>
      <c r="H28" s="50"/>
      <c r="I28" s="25"/>
      <c r="J28" s="56" t="s">
        <v>30</v>
      </c>
      <c r="K28" s="57"/>
      <c r="L28" s="58"/>
    </row>
    <row r="29" spans="1:12" ht="3.25" customHeight="1" thickBot="1">
      <c r="J29" s="59"/>
      <c r="K29" s="60"/>
      <c r="L29" s="61"/>
    </row>
    <row r="30" spans="1:12" ht="15" thickBot="1">
      <c r="A30" s="7" t="s">
        <v>14</v>
      </c>
      <c r="B30" s="8" t="s">
        <v>8</v>
      </c>
      <c r="C30" s="8"/>
      <c r="D30" s="8"/>
      <c r="E30" s="30">
        <v>0</v>
      </c>
      <c r="J30" s="53">
        <f>G48+G46+G44+G42+G40+G38+G36+G32+G28+G24+G20+G16+G12+L10+G7+L5+G50</f>
        <v>59169.2</v>
      </c>
      <c r="K30" s="54"/>
      <c r="L30" s="55"/>
    </row>
    <row r="31" spans="1:12" ht="10.4" customHeight="1">
      <c r="A31" s="9"/>
      <c r="B31" s="10"/>
      <c r="C31" s="10"/>
      <c r="D31" s="10"/>
      <c r="E31" s="11"/>
    </row>
    <row r="32" spans="1:12" ht="15" thickBot="1">
      <c r="A32" s="40"/>
      <c r="B32" s="12" t="s">
        <v>27</v>
      </c>
      <c r="C32" s="49" t="s">
        <v>39</v>
      </c>
      <c r="D32" s="49"/>
      <c r="E32" s="13">
        <f>ROUNDUP((E30/4),0)</f>
        <v>0</v>
      </c>
      <c r="F32" s="35" t="s">
        <v>47</v>
      </c>
      <c r="G32" s="44">
        <f>415.8*A2*E32</f>
        <v>0</v>
      </c>
      <c r="H32" s="50"/>
      <c r="I32" s="25"/>
      <c r="J32" s="25"/>
      <c r="K32" s="26"/>
      <c r="L32" s="27"/>
    </row>
    <row r="33" spans="1:12" ht="3.25" customHeight="1" thickBot="1">
      <c r="G33" s="25"/>
      <c r="H33" s="25"/>
      <c r="I33" s="25"/>
      <c r="J33" s="25"/>
      <c r="K33" s="26"/>
      <c r="L33" s="27"/>
    </row>
    <row r="34" spans="1:12" ht="15" thickBot="1">
      <c r="A34" s="7" t="s">
        <v>17</v>
      </c>
      <c r="B34" s="8" t="s">
        <v>9</v>
      </c>
      <c r="C34" s="8"/>
      <c r="D34" s="8"/>
      <c r="E34" s="30">
        <v>0</v>
      </c>
      <c r="G34" s="25"/>
      <c r="H34" s="25"/>
      <c r="I34" s="25"/>
      <c r="J34" s="25"/>
      <c r="K34" s="26"/>
      <c r="L34" s="27"/>
    </row>
    <row r="35" spans="1:12" ht="10.25" customHeight="1">
      <c r="A35" s="9"/>
      <c r="B35" s="10"/>
      <c r="C35" s="10"/>
      <c r="D35" s="10"/>
      <c r="E35" s="11"/>
      <c r="G35" s="66"/>
      <c r="H35" s="66"/>
      <c r="I35" s="66"/>
      <c r="J35" s="66"/>
      <c r="K35" s="67"/>
      <c r="L35" s="68"/>
    </row>
    <row r="36" spans="1:12" ht="15" thickBot="1">
      <c r="A36" s="42"/>
      <c r="B36" s="12" t="s">
        <v>27</v>
      </c>
      <c r="C36" s="49" t="s">
        <v>40</v>
      </c>
      <c r="D36" s="49"/>
      <c r="E36" s="13">
        <f>ROUNDUP((E34/6),0)</f>
        <v>0</v>
      </c>
      <c r="F36" s="35" t="s">
        <v>47</v>
      </c>
      <c r="G36" s="44">
        <f>94.5*Din*E36</f>
        <v>0</v>
      </c>
      <c r="H36" s="50"/>
    </row>
    <row r="37" spans="1:12" ht="3.25" customHeight="1" thickBot="1"/>
    <row r="38" spans="1:12" ht="15" thickBot="1">
      <c r="A38" s="41" t="s">
        <v>18</v>
      </c>
      <c r="B38" s="46" t="s">
        <v>41</v>
      </c>
      <c r="C38" s="47"/>
      <c r="D38" s="48"/>
      <c r="E38" s="38" t="s">
        <v>26</v>
      </c>
      <c r="F38" s="24">
        <f>IF(E38="Да",1,0)</f>
        <v>0</v>
      </c>
      <c r="G38" s="44">
        <f>231*A2*F38</f>
        <v>0</v>
      </c>
      <c r="H38" s="45"/>
    </row>
    <row r="39" spans="1:12" ht="3.25" customHeight="1" thickBot="1">
      <c r="F39" s="24"/>
      <c r="G39" s="6"/>
    </row>
    <row r="40" spans="1:12" ht="15" thickBot="1">
      <c r="A40" s="43" t="s">
        <v>19</v>
      </c>
      <c r="B40" s="46" t="s">
        <v>42</v>
      </c>
      <c r="C40" s="47"/>
      <c r="D40" s="48"/>
      <c r="E40" s="31">
        <v>0</v>
      </c>
      <c r="F40" s="35" t="s">
        <v>47</v>
      </c>
      <c r="G40" s="44">
        <f>273*Din*E40</f>
        <v>0</v>
      </c>
      <c r="H40" s="45"/>
    </row>
    <row r="41" spans="1:12" ht="3.25" customHeight="1" thickBot="1">
      <c r="F41" s="24"/>
    </row>
    <row r="42" spans="1:12" ht="15" thickBot="1">
      <c r="A42" s="41" t="s">
        <v>20</v>
      </c>
      <c r="B42" s="46" t="s">
        <v>43</v>
      </c>
      <c r="C42" s="47"/>
      <c r="D42" s="48"/>
      <c r="E42" s="38" t="s">
        <v>26</v>
      </c>
      <c r="F42" s="24">
        <f>IF(E42="Да",1,0)</f>
        <v>0</v>
      </c>
      <c r="G42" s="44">
        <f>528*A2*F42</f>
        <v>0</v>
      </c>
      <c r="H42" s="45"/>
    </row>
    <row r="43" spans="1:12" ht="3.25" customHeight="1" thickBot="1">
      <c r="F43" s="24"/>
    </row>
    <row r="44" spans="1:12" ht="15" thickBot="1">
      <c r="A44" s="43" t="s">
        <v>21</v>
      </c>
      <c r="B44" s="46" t="s">
        <v>44</v>
      </c>
      <c r="C44" s="47"/>
      <c r="D44" s="48"/>
      <c r="E44" s="38" t="s">
        <v>26</v>
      </c>
      <c r="F44" s="24">
        <f>IF(E44="Да",1,0)</f>
        <v>0</v>
      </c>
      <c r="G44" s="44">
        <f>746.5*Din*F44</f>
        <v>0</v>
      </c>
      <c r="H44" s="45"/>
    </row>
    <row r="45" spans="1:12" ht="3.25" customHeight="1" thickBot="1"/>
    <row r="46" spans="1:12" ht="15" thickBot="1">
      <c r="A46" s="43" t="s">
        <v>23</v>
      </c>
      <c r="B46" s="46" t="s">
        <v>45</v>
      </c>
      <c r="C46" s="47"/>
      <c r="D46" s="48"/>
      <c r="E46" s="32">
        <v>0</v>
      </c>
      <c r="F46" s="35" t="s">
        <v>47</v>
      </c>
      <c r="G46" s="44">
        <f>196.35*Din*E46</f>
        <v>0</v>
      </c>
      <c r="H46" s="45"/>
    </row>
    <row r="47" spans="1:12" ht="3.25" customHeight="1" thickBot="1"/>
    <row r="48" spans="1:12" ht="15" customHeight="1" thickBot="1">
      <c r="A48" s="43" t="s">
        <v>24</v>
      </c>
      <c r="B48" s="46" t="s">
        <v>46</v>
      </c>
      <c r="C48" s="47"/>
      <c r="D48" s="48"/>
      <c r="E48" s="32">
        <v>0</v>
      </c>
      <c r="F48" s="35" t="s">
        <v>47</v>
      </c>
      <c r="G48" s="44">
        <f>525*Din*E48</f>
        <v>0</v>
      </c>
      <c r="H48" s="45"/>
    </row>
    <row r="49" spans="1:12" ht="3.25" customHeight="1" thickBot="1"/>
    <row r="50" spans="1:12" ht="15" thickBot="1">
      <c r="A50" s="41" t="s">
        <v>29</v>
      </c>
      <c r="B50" s="46" t="s">
        <v>25</v>
      </c>
      <c r="C50" s="47"/>
      <c r="D50" s="48"/>
      <c r="E50" s="15">
        <f>IF(L50&lt;=25.2,ROUNDUP((E20*0.26+E28*0.06+E16*0.26+E12*0.017+E7*0.017+F38*0.15+E36*0.012+E40*0.19+F42*0.09+F44*0.09+E46*0.017+E48*0.25)/2.1,0),ROUNDUP((E20*0.26+E28*0.06+E16*0.26+E12*0.017+E7*0.017+F38*0.15+E36*0.012+E40*0.19+F42*0.09+F44*0.09+E46*0.017+E48*0.25)/4,0))</f>
        <v>1</v>
      </c>
      <c r="F50" s="33" t="str">
        <f>IF(L50&lt;=25.2,"Al12","DR-60-12")</f>
        <v>Al12</v>
      </c>
      <c r="G50" s="44">
        <f>IF(F50="Al12",E50*1400,E50*2500)</f>
        <v>1400</v>
      </c>
      <c r="H50" s="45"/>
      <c r="I50" s="5" t="s">
        <v>49</v>
      </c>
      <c r="L50" s="23">
        <f>((E20*0.26+E28*0.06+E16*0.26+E12*0.017+E7*0.017+F38*0.15+E36*0.012+E40*0.19+F42*0.09+F44*0.09+E46*0.017+E48*0.25+E24*0.26)*12)</f>
        <v>6.4440000000000008</v>
      </c>
    </row>
  </sheetData>
  <sheetProtection password="E491" sheet="1" objects="1" scenarios="1"/>
  <customSheetViews>
    <customSheetView guid="{01C3F277-ACDF-4A22-8E50-F8506EBEA92F}" showPageBreaks="1" view="pageLayout">
      <selection activeCell="K7" sqref="K7"/>
      <pageMargins left="0.70866141732283472" right="0.70866141732283472" top="0.55118110236220474" bottom="0.55118110236220474" header="0.31496062992125984" footer="0.31496062992125984"/>
      <pageSetup paperSize="9" orientation="landscape" r:id="rId1"/>
    </customSheetView>
  </customSheetViews>
  <mergeCells count="37">
    <mergeCell ref="F2:L2"/>
    <mergeCell ref="B2:C2"/>
    <mergeCell ref="G35:L35"/>
    <mergeCell ref="G46:H46"/>
    <mergeCell ref="G48:H48"/>
    <mergeCell ref="G9:L9"/>
    <mergeCell ref="J30:L30"/>
    <mergeCell ref="J28:L29"/>
    <mergeCell ref="G14:L14"/>
    <mergeCell ref="G24:H24"/>
    <mergeCell ref="G20:H20"/>
    <mergeCell ref="G16:H16"/>
    <mergeCell ref="G12:H12"/>
    <mergeCell ref="G38:H38"/>
    <mergeCell ref="G40:H40"/>
    <mergeCell ref="G42:H42"/>
    <mergeCell ref="C12:D12"/>
    <mergeCell ref="C16:D16"/>
    <mergeCell ref="C20:D20"/>
    <mergeCell ref="C24:D24"/>
    <mergeCell ref="G44:H44"/>
    <mergeCell ref="G7:H7"/>
    <mergeCell ref="G50:H50"/>
    <mergeCell ref="B38:D38"/>
    <mergeCell ref="B40:D40"/>
    <mergeCell ref="B42:D42"/>
    <mergeCell ref="B44:D44"/>
    <mergeCell ref="B46:D46"/>
    <mergeCell ref="B48:D48"/>
    <mergeCell ref="B50:D50"/>
    <mergeCell ref="C28:D28"/>
    <mergeCell ref="C32:D32"/>
    <mergeCell ref="C36:D36"/>
    <mergeCell ref="G36:H36"/>
    <mergeCell ref="G32:H32"/>
    <mergeCell ref="G28:H28"/>
    <mergeCell ref="C7:D7"/>
  </mergeCells>
  <phoneticPr fontId="10" type="noConversion"/>
  <dataValidations disablePrompts="1" count="1">
    <dataValidation type="list" allowBlank="1" showInputMessage="1" showErrorMessage="1" sqref="E38 E42 E44">
      <formula1>#REF!</formula1>
    </dataValidation>
  </dataValidations>
  <pageMargins left="0.47244094488188981" right="0.70866141732283472" top="0.46666666666666667" bottom="0.35433070866141736" header="0.19685039370078741" footer="0.19685039370078741"/>
  <pageSetup paperSize="9" orientation="landscape" r:id="rId2"/>
  <headerFooter>
    <oddHeader>&amp;L&amp;KFF0000Дата:&amp;C&amp;KFF0000Расчет модулей домашней автоматизации&amp;R&amp;KFF0000Клиент:</oddHeader>
  </headerFooter>
  <cellWatches>
    <cellWatch r="E38"/>
  </cellWatch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AnB калькулятор</vt:lpstr>
      <vt:lpstr>Din</vt:lpstr>
      <vt:lpstr>Fix</vt:lpstr>
    </vt:vector>
  </TitlesOfParts>
  <Company>VEASYSERVER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Stas</dc:creator>
  <cp:lastModifiedBy>Home</cp:lastModifiedBy>
  <cp:lastPrinted>2015-07-11T16:28:19Z</cp:lastPrinted>
  <dcterms:created xsi:type="dcterms:W3CDTF">2009-05-07T14:05:52Z</dcterms:created>
  <dcterms:modified xsi:type="dcterms:W3CDTF">2016-03-02T21:23:22Z</dcterms:modified>
</cp:coreProperties>
</file>